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<sst xmlns="http://schemas.openxmlformats.org/spreadsheetml/2006/main" count="60" uniqueCount="50">
  <si>
    <t>(Nome do Produto)</t>
  </si>
  <si>
    <t>Tabela de Preço e Markup</t>
  </si>
  <si>
    <t>Aliexpress Unidade:</t>
  </si>
  <si>
    <t>Markup</t>
  </si>
  <si>
    <t>Preço Final</t>
  </si>
  <si>
    <t>Custo Total</t>
  </si>
  <si>
    <t>Marketing</t>
  </si>
  <si>
    <t>Max. CPA</t>
  </si>
  <si>
    <t>Lucro</t>
  </si>
  <si>
    <t>% de Lucro</t>
  </si>
  <si>
    <t>Preço Recomendado:</t>
  </si>
  <si>
    <t>1,5x</t>
  </si>
  <si>
    <t>1,75x</t>
  </si>
  <si>
    <t>Preço Site:</t>
  </si>
  <si>
    <t>2x</t>
  </si>
  <si>
    <t>Markup:</t>
  </si>
  <si>
    <t>2,25x</t>
  </si>
  <si>
    <t>2,5x</t>
  </si>
  <si>
    <t>Custos &amp; Taxas Fixas:</t>
  </si>
  <si>
    <t>2,75x</t>
  </si>
  <si>
    <t>Mercado Pago:</t>
  </si>
  <si>
    <t>3x</t>
  </si>
  <si>
    <t>iOF:</t>
  </si>
  <si>
    <t>3,25x</t>
  </si>
  <si>
    <t>Custos com loja:</t>
  </si>
  <si>
    <t>3,5x</t>
  </si>
  <si>
    <t>Gateway:</t>
  </si>
  <si>
    <t>3,75x</t>
  </si>
  <si>
    <t>Outros Custos:</t>
  </si>
  <si>
    <t>4x</t>
  </si>
  <si>
    <t>Comissão:</t>
  </si>
  <si>
    <t>Custos Fixos:</t>
  </si>
  <si>
    <t>Fornecedor</t>
  </si>
  <si>
    <t>Link 01</t>
  </si>
  <si>
    <t>Custo (R$10)</t>
  </si>
  <si>
    <t>(link)</t>
  </si>
  <si>
    <t>Marketing:</t>
  </si>
  <si>
    <t>Link 02</t>
  </si>
  <si>
    <t>Custo (R$12)</t>
  </si>
  <si>
    <t>Link 03</t>
  </si>
  <si>
    <t>Custo (R$14)</t>
  </si>
  <si>
    <t>Somatória Total (Produto + Taxas + Marketing)</t>
  </si>
  <si>
    <t>Total Custo Operacional:</t>
  </si>
  <si>
    <t>Resultado:</t>
  </si>
  <si>
    <t>Lucro Final</t>
  </si>
  <si>
    <t>Lucro Final (%)</t>
  </si>
  <si>
    <t>Precificação</t>
  </si>
  <si>
    <t>Max. Custo Por Aquisição (CPA)</t>
  </si>
  <si>
    <t>Unidades Vendidas</t>
  </si>
  <si>
    <t>Quantidade: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</si>
</sst>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0.00x"/>
  </numFmts>
  <fonts count="20">
    <font>
      <sz val="10.0"/>
      <color rgb="FF000000"/>
      <name val="Arial"/>
    </font>
    <font>
      <b/>
      <sz val="10.0"/>
      <color rgb="FFFFFFFF"/>
      <name val="Montserrat"/>
    </font>
    <font/>
    <font>
      <b/>
      <sz val="12.0"/>
      <color rgb="FFFFFFFF"/>
      <name val="Montserrat"/>
    </font>
    <font>
      <b/>
      <sz val="10.0"/>
      <color theme="1"/>
      <name val="Arial"/>
    </font>
    <font>
      <sz val="10.0"/>
      <color theme="1"/>
      <name val="Arial"/>
    </font>
    <font>
      <b/>
      <sz val="12.0"/>
      <color rgb="FFFFFFFF"/>
      <name val="Roboto"/>
    </font>
    <font>
      <b/>
      <sz val="12.0"/>
      <color rgb="FF000000"/>
      <name val="Roboto"/>
    </font>
    <font>
      <sz val="10.0"/>
      <color rgb="FF000000"/>
      <name val="Roboto"/>
    </font>
    <font>
      <sz val="10.0"/>
      <color rgb="FF434343"/>
      <name val="Roboto"/>
    </font>
    <font>
      <sz val="10.0"/>
      <color theme="1"/>
      <name val="Roboto"/>
    </font>
    <font>
      <b/>
      <sz val="10.0"/>
      <color theme="1"/>
      <name val="Roboto"/>
    </font>
    <font>
      <color theme="1"/>
      <name val="Calibri"/>
    </font>
    <font>
      <b/>
      <color theme="1"/>
      <name val="Calibri"/>
    </font>
    <font>
      <sz val="11.0"/>
      <color theme="1"/>
      <name val="Calibri"/>
    </font>
    <font>
      <b/>
      <sz val="11.0"/>
      <color rgb="FFFFFFFF"/>
      <name val="Roboto"/>
    </font>
    <font>
      <b/>
      <sz val="10.0"/>
      <color rgb="FFFFFFFF"/>
      <name val="Roboto"/>
    </font>
    <font>
      <sz val="10.0"/>
      <color rgb="FFFFFFFF"/>
      <name val="Arial"/>
    </font>
    <font>
      <b/>
      <sz val="16.0"/>
      <color theme="1"/>
      <name val="Roboto"/>
    </font>
    <font>
      <b/>
      <sz val="10.0"/>
      <color rgb="FFFFFFFF"/>
      <name val="Arial"/>
    </font>
  </fonts>
  <fills count="2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434343"/>
        <bgColor rgb="FF434343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9900FF"/>
        <bgColor rgb="FF9900FF"/>
      </patternFill>
    </fill>
    <fill>
      <patternFill patternType="solid">
        <fgColor rgb="FF0000FF"/>
        <bgColor rgb="FF0000FF"/>
      </patternFill>
    </fill>
    <fill>
      <patternFill patternType="solid">
        <fgColor rgb="FF00C738"/>
        <bgColor rgb="FF00C738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6B8AF"/>
        <bgColor rgb="FFE6B8AF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C6EFCE"/>
        <bgColor rgb="FFC6EFCE"/>
      </patternFill>
    </fill>
    <fill>
      <patternFill patternType="solid">
        <fgColor theme="1"/>
        <bgColor theme="1"/>
      </patternFill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  <fill>
      <patternFill patternType="solid">
        <fgColor rgb="FF649CFF"/>
        <bgColor rgb="FF649C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4789FF"/>
        <bgColor rgb="FF4789FF"/>
      </patternFill>
    </fill>
    <fill>
      <patternFill patternType="solid">
        <fgColor rgb="FFB6D7A8"/>
        <bgColor rgb="FFB6D7A8"/>
      </patternFill>
    </fill>
    <fill>
      <patternFill patternType="solid">
        <fgColor rgb="FFDA0000"/>
        <bgColor rgb="FFDA0000"/>
      </patternFill>
    </fill>
    <fill>
      <patternFill patternType="solid">
        <fgColor rgb="FF29A04A"/>
        <bgColor rgb="FF29A04A"/>
      </patternFill>
    </fill>
    <fill>
      <patternFill patternType="solid">
        <fgColor rgb="FFE2EFD9"/>
        <bgColor rgb="FFE2EFD9"/>
      </patternFill>
    </fill>
  </fills>
  <borders count="3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theme="1"/>
      </bottom>
    </border>
    <border>
      <right style="thin">
        <color theme="1"/>
      </right>
      <top style="thin">
        <color rgb="FF000000"/>
      </top>
      <bottom style="thin">
        <color theme="1"/>
      </bottom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theme="1"/>
      </bottom>
    </border>
    <border>
      <left style="thin">
        <color rgb="FF000000"/>
      </left>
      <right style="thin">
        <color rgb="FFAEABAB"/>
      </right>
      <bottom style="thin">
        <color rgb="FFAEABAB"/>
      </bottom>
    </border>
    <border>
      <left/>
      <right style="thin">
        <color rgb="FFAEABAB"/>
      </right>
      <bottom style="thin">
        <color rgb="FFAEABAB"/>
      </bottom>
    </border>
    <border>
      <left style="thin">
        <color rgb="FFAEABAB"/>
      </left>
      <right style="thin">
        <color rgb="FF000000"/>
      </right>
      <top/>
      <bottom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</border>
    <border>
      <left/>
      <right style="thin">
        <color rgb="FFAEABAB"/>
      </right>
      <top/>
      <bottom style="thin">
        <color rgb="FFAEABAB"/>
      </bottom>
    </border>
    <border>
      <left style="thin">
        <color rgb="FFAEABAB"/>
      </left>
      <right style="thin">
        <color rgb="FF000000"/>
      </right>
      <top style="thin">
        <color rgb="FFAEABAB"/>
      </top>
      <bottom style="thin">
        <color rgb="FFAEABAB"/>
      </bottom>
    </border>
    <border>
      <left/>
      <right style="thin">
        <color rgb="FFAEABAB"/>
      </right>
      <top/>
      <bottom/>
    </border>
    <border>
      <left style="thin">
        <color rgb="FFAEABAB"/>
      </left>
      <right style="thin">
        <color rgb="FF000000"/>
      </right>
      <top/>
      <bottom style="thin">
        <color rgb="FFAEABAB"/>
      </bottom>
    </border>
    <border>
      <left style="thin">
        <color rgb="FF000000"/>
      </left>
      <right style="thin">
        <color rgb="FFAEABAB"/>
      </right>
      <top/>
      <bottom style="thin">
        <color rgb="FFAEABAB"/>
      </bottom>
    </border>
    <border>
      <left/>
      <right/>
      <top style="thin">
        <color rgb="FFAEABAB"/>
      </top>
      <bottom style="thin">
        <color rgb="FFAEABAB"/>
      </bottom>
    </border>
    <border>
      <left style="thin">
        <color rgb="FFAEABAB"/>
      </left>
      <right/>
      <top/>
      <bottom style="thin">
        <color rgb="FFAEABAB"/>
      </bottom>
    </border>
    <border>
      <left style="thin">
        <color rgb="FF000000"/>
      </left>
      <right style="thin">
        <color rgb="FFAEABAB"/>
      </right>
      <top style="thin">
        <color rgb="FFAEABAB"/>
      </top>
      <bottom/>
    </border>
    <border>
      <left/>
      <right/>
      <top/>
      <bottom/>
    </border>
    <border>
      <left style="thin">
        <color rgb="FFAEABAB"/>
      </left>
      <right style="thin">
        <color rgb="FF000000"/>
      </right>
      <top style="thin">
        <color rgb="FFAEABAB"/>
      </top>
      <bottom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000000"/>
      </bottom>
    </border>
    <border>
      <left/>
      <right/>
      <top style="thin">
        <color rgb="FFAEABAB"/>
      </top>
      <bottom style="thin">
        <color rgb="FF000000"/>
      </bottom>
    </border>
    <border>
      <left style="thin">
        <color rgb="FFAEABAB"/>
      </left>
      <right style="thin">
        <color rgb="FF000000"/>
      </right>
      <top style="thin">
        <color rgb="FFAEABAB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ont="1">
      <alignment horizontal="center" vertical="center"/>
    </xf>
    <xf borderId="4" fillId="3" fontId="4" numFmtId="0" xfId="0" applyAlignment="1" applyBorder="1" applyFill="1" applyFont="1">
      <alignment horizontal="right"/>
    </xf>
    <xf borderId="5" fillId="0" fontId="2" numFmtId="0" xfId="0" applyBorder="1" applyFont="1"/>
    <xf borderId="6" fillId="3" fontId="5" numFmtId="164" xfId="0" applyAlignment="1" applyBorder="1" applyFont="1" applyNumberFormat="1">
      <alignment horizontal="center"/>
    </xf>
    <xf borderId="6" fillId="4" fontId="6" numFmtId="0" xfId="0" applyAlignment="1" applyBorder="1" applyFill="1" applyFont="1">
      <alignment horizontal="center" vertical="bottom"/>
    </xf>
    <xf borderId="6" fillId="5" fontId="7" numFmtId="0" xfId="0" applyAlignment="1" applyBorder="1" applyFill="1" applyFont="1">
      <alignment horizontal="center" vertical="bottom"/>
    </xf>
    <xf borderId="6" fillId="6" fontId="7" numFmtId="0" xfId="0" applyAlignment="1" applyBorder="1" applyFill="1" applyFont="1">
      <alignment horizontal="center" vertical="bottom"/>
    </xf>
    <xf borderId="6" fillId="7" fontId="6" numFmtId="0" xfId="0" applyAlignment="1" applyBorder="1" applyFill="1" applyFont="1">
      <alignment horizontal="center" vertical="bottom"/>
    </xf>
    <xf borderId="6" fillId="8" fontId="6" numFmtId="0" xfId="0" applyAlignment="1" applyBorder="1" applyFill="1" applyFont="1">
      <alignment horizontal="center" vertical="bottom"/>
    </xf>
    <xf borderId="6" fillId="9" fontId="6" numFmtId="0" xfId="0" applyAlignment="1" applyBorder="1" applyFill="1" applyFont="1">
      <alignment horizontal="center" vertical="bottom"/>
    </xf>
    <xf borderId="6" fillId="10" fontId="6" numFmtId="0" xfId="0" applyAlignment="1" applyBorder="1" applyFill="1" applyFont="1">
      <alignment horizontal="center" vertical="bottom"/>
    </xf>
    <xf borderId="4" fillId="11" fontId="4" numFmtId="0" xfId="0" applyAlignment="1" applyBorder="1" applyFill="1" applyFont="1">
      <alignment horizontal="right"/>
    </xf>
    <xf borderId="6" fillId="11" fontId="5" numFmtId="164" xfId="0" applyAlignment="1" applyBorder="1" applyFont="1" applyNumberFormat="1">
      <alignment horizontal="center"/>
    </xf>
    <xf borderId="6" fillId="12" fontId="8" numFmtId="0" xfId="0" applyAlignment="1" applyBorder="1" applyFill="1" applyFont="1">
      <alignment horizontal="center" vertical="bottom"/>
    </xf>
    <xf borderId="6" fillId="13" fontId="9" numFmtId="164" xfId="0" applyAlignment="1" applyBorder="1" applyFill="1" applyFont="1" applyNumberFormat="1">
      <alignment horizontal="center" vertical="bottom"/>
    </xf>
    <xf borderId="6" fillId="14" fontId="10" numFmtId="164" xfId="0" applyAlignment="1" applyBorder="1" applyFill="1" applyFont="1" applyNumberFormat="1">
      <alignment horizontal="center" vertical="bottom"/>
    </xf>
    <xf borderId="6" fillId="15" fontId="10" numFmtId="164" xfId="0" applyAlignment="1" applyBorder="1" applyFill="1" applyFont="1" applyNumberFormat="1">
      <alignment horizontal="center" vertical="bottom"/>
    </xf>
    <xf borderId="6" fillId="16" fontId="11" numFmtId="164" xfId="0" applyAlignment="1" applyBorder="1" applyFill="1" applyFont="1" applyNumberFormat="1">
      <alignment horizontal="center" vertical="bottom"/>
    </xf>
    <xf borderId="6" fillId="17" fontId="10" numFmtId="164" xfId="0" applyAlignment="1" applyBorder="1" applyFill="1" applyFont="1" applyNumberFormat="1">
      <alignment horizontal="center" vertical="bottom"/>
    </xf>
    <xf borderId="6" fillId="12" fontId="8" numFmtId="9" xfId="0" applyAlignment="1" applyBorder="1" applyFont="1" applyNumberFormat="1">
      <alignment horizontal="center" vertical="bottom"/>
    </xf>
    <xf borderId="7" fillId="0" fontId="12" numFmtId="0" xfId="0" applyBorder="1" applyFont="1"/>
    <xf borderId="8" fillId="0" fontId="2" numFmtId="0" xfId="0" applyBorder="1" applyFont="1"/>
    <xf borderId="4" fillId="10" fontId="4" numFmtId="0" xfId="0" applyAlignment="1" applyBorder="1" applyFont="1">
      <alignment horizontal="right"/>
    </xf>
    <xf borderId="6" fillId="10" fontId="5" numFmtId="164" xfId="0" applyAlignment="1" applyBorder="1" applyFont="1" applyNumberFormat="1">
      <alignment horizontal="center"/>
    </xf>
    <xf borderId="4" fillId="12" fontId="13" numFmtId="0" xfId="0" applyAlignment="1" applyBorder="1" applyFont="1">
      <alignment horizontal="right"/>
    </xf>
    <xf borderId="6" fillId="12" fontId="14" numFmtId="165" xfId="0" applyAlignment="1" applyBorder="1" applyFont="1" applyNumberFormat="1">
      <alignment horizontal="center"/>
    </xf>
    <xf borderId="4" fillId="18" fontId="15" numFmtId="0" xfId="0" applyAlignment="1" applyBorder="1" applyFill="1" applyFont="1">
      <alignment horizontal="center"/>
    </xf>
    <xf borderId="9" fillId="0" fontId="2" numFmtId="0" xfId="0" applyBorder="1" applyFont="1"/>
    <xf borderId="1" fillId="19" fontId="10" numFmtId="0" xfId="0" applyAlignment="1" applyBorder="1" applyFill="1" applyFont="1">
      <alignment horizontal="right"/>
    </xf>
    <xf borderId="2" fillId="19" fontId="5" numFmtId="10" xfId="0" applyAlignment="1" applyBorder="1" applyFont="1" applyNumberFormat="1">
      <alignment horizontal="center"/>
    </xf>
    <xf borderId="6" fillId="19" fontId="5" numFmtId="164" xfId="0" applyAlignment="1" applyBorder="1" applyFont="1" applyNumberFormat="1">
      <alignment horizontal="center"/>
    </xf>
    <xf borderId="7" fillId="19" fontId="10" numFmtId="0" xfId="0" applyAlignment="1" applyBorder="1" applyFont="1">
      <alignment horizontal="right"/>
    </xf>
    <xf borderId="0" fillId="19" fontId="5" numFmtId="10" xfId="0" applyAlignment="1" applyFont="1" applyNumberFormat="1">
      <alignment horizontal="center"/>
    </xf>
    <xf borderId="7" fillId="19" fontId="10" numFmtId="0" xfId="0" applyAlignment="1" applyBorder="1" applyFont="1">
      <alignment horizontal="right" readingOrder="0"/>
    </xf>
    <xf borderId="0" fillId="19" fontId="5" numFmtId="10" xfId="0" applyAlignment="1" applyFont="1" applyNumberFormat="1">
      <alignment horizontal="center" readingOrder="0"/>
    </xf>
    <xf borderId="10" fillId="19" fontId="10" numFmtId="0" xfId="0" applyAlignment="1" applyBorder="1" applyFont="1">
      <alignment horizontal="right"/>
    </xf>
    <xf borderId="11" fillId="19" fontId="5" numFmtId="10" xfId="0" applyAlignment="1" applyBorder="1" applyFont="1" applyNumberFormat="1">
      <alignment horizontal="center"/>
    </xf>
    <xf borderId="10" fillId="20" fontId="11" numFmtId="0" xfId="0" applyAlignment="1" applyBorder="1" applyFill="1" applyFont="1">
      <alignment horizontal="right"/>
    </xf>
    <xf borderId="11" fillId="0" fontId="2" numFmtId="0" xfId="0" applyBorder="1" applyFont="1"/>
    <xf borderId="12" fillId="20" fontId="4" numFmtId="164" xfId="0" applyAlignment="1" applyBorder="1" applyFont="1" applyNumberFormat="1">
      <alignment horizontal="center"/>
    </xf>
    <xf borderId="4" fillId="21" fontId="15" numFmtId="0" xfId="0" applyAlignment="1" applyBorder="1" applyFill="1" applyFont="1">
      <alignment horizontal="center"/>
    </xf>
    <xf borderId="6" fillId="22" fontId="15" numFmtId="0" xfId="0" applyAlignment="1" applyBorder="1" applyFill="1" applyFont="1">
      <alignment horizontal="center"/>
    </xf>
    <xf borderId="6" fillId="0" fontId="12" numFmtId="0" xfId="0" applyAlignment="1" applyBorder="1" applyFont="1">
      <alignment horizontal="center"/>
    </xf>
    <xf borderId="6" fillId="0" fontId="12" numFmtId="0" xfId="0" applyBorder="1" applyFont="1"/>
    <xf borderId="4" fillId="2" fontId="15" numFmtId="0" xfId="0" applyAlignment="1" applyBorder="1" applyFont="1">
      <alignment horizontal="center"/>
    </xf>
    <xf borderId="4" fillId="23" fontId="10" numFmtId="0" xfId="0" applyAlignment="1" applyBorder="1" applyFill="1" applyFont="1">
      <alignment horizontal="right"/>
    </xf>
    <xf borderId="12" fillId="23" fontId="5" numFmtId="10" xfId="0" applyAlignment="1" applyBorder="1" applyFont="1" applyNumberFormat="1">
      <alignment horizontal="center"/>
    </xf>
    <xf borderId="5" fillId="23" fontId="5" numFmtId="164" xfId="0" applyAlignment="1" applyBorder="1" applyFont="1" applyNumberFormat="1">
      <alignment horizontal="center"/>
    </xf>
    <xf borderId="4" fillId="24" fontId="16" numFmtId="0" xfId="0" applyAlignment="1" applyBorder="1" applyFill="1" applyFont="1">
      <alignment horizontal="right"/>
    </xf>
    <xf borderId="13" fillId="24" fontId="17" numFmtId="164" xfId="0" applyAlignment="1" applyBorder="1" applyFont="1" applyNumberFormat="1">
      <alignment horizontal="center"/>
    </xf>
    <xf borderId="4" fillId="2" fontId="6" numFmtId="0" xfId="0" applyAlignment="1" applyBorder="1" applyFont="1">
      <alignment horizontal="center"/>
    </xf>
    <xf borderId="14" fillId="9" fontId="4" numFmtId="0" xfId="0" applyBorder="1" applyFont="1"/>
    <xf borderId="15" fillId="9" fontId="5" numFmtId="0" xfId="0" applyBorder="1" applyFont="1"/>
    <xf borderId="13" fillId="9" fontId="4" numFmtId="164" xfId="0" applyAlignment="1" applyBorder="1" applyFont="1" applyNumberFormat="1">
      <alignment horizontal="center"/>
    </xf>
    <xf borderId="14" fillId="25" fontId="5" numFmtId="0" xfId="0" applyBorder="1" applyFill="1" applyFont="1"/>
    <xf borderId="15" fillId="25" fontId="5" numFmtId="0" xfId="0" applyBorder="1" applyFont="1"/>
    <xf borderId="13" fillId="25" fontId="5" numFmtId="10" xfId="0" applyAlignment="1" applyBorder="1" applyFont="1" applyNumberFormat="1">
      <alignment horizontal="center"/>
    </xf>
    <xf borderId="0" fillId="0" fontId="18" numFmtId="0" xfId="0" applyAlignment="1" applyFont="1">
      <alignment horizontal="center" vertical="center"/>
    </xf>
    <xf borderId="16" fillId="26" fontId="19" numFmtId="0" xfId="0" applyBorder="1" applyFill="1" applyFont="1"/>
    <xf borderId="17" fillId="26" fontId="17" numFmtId="0" xfId="0" applyBorder="1" applyFont="1"/>
    <xf borderId="18" fillId="26" fontId="19" numFmtId="164" xfId="0" applyAlignment="1" applyBorder="1" applyFont="1" applyNumberFormat="1">
      <alignment horizontal="center"/>
    </xf>
    <xf borderId="19" fillId="27" fontId="19" numFmtId="0" xfId="0" applyAlignment="1" applyBorder="1" applyFill="1" applyFont="1">
      <alignment horizontal="center"/>
    </xf>
    <xf borderId="20" fillId="0" fontId="2" numFmtId="0" xfId="0" applyBorder="1" applyFont="1"/>
    <xf borderId="21" fillId="27" fontId="19" numFmtId="164" xfId="0" applyAlignment="1" applyBorder="1" applyFont="1" applyNumberFormat="1">
      <alignment horizontal="center"/>
    </xf>
    <xf borderId="22" fillId="28" fontId="4" numFmtId="0" xfId="0" applyAlignment="1" applyBorder="1" applyFill="1" applyFont="1">
      <alignment horizontal="right"/>
    </xf>
    <xf borderId="23" fillId="28" fontId="5" numFmtId="0" xfId="0" applyAlignment="1" applyBorder="1" applyFont="1">
      <alignment horizontal="center"/>
    </xf>
    <xf borderId="24" fillId="28" fontId="4" numFmtId="164" xfId="0" applyBorder="1" applyFont="1" applyNumberFormat="1"/>
    <xf borderId="25" fillId="28" fontId="4" numFmtId="0" xfId="0" applyAlignment="1" applyBorder="1" applyFont="1">
      <alignment horizontal="right"/>
    </xf>
    <xf borderId="26" fillId="28" fontId="5" numFmtId="0" xfId="0" applyAlignment="1" applyBorder="1" applyFont="1">
      <alignment horizontal="center"/>
    </xf>
    <xf borderId="27" fillId="28" fontId="4" numFmtId="164" xfId="0" applyBorder="1" applyFont="1" applyNumberFormat="1"/>
    <xf borderId="28" fillId="28" fontId="5" numFmtId="0" xfId="0" applyAlignment="1" applyBorder="1" applyFont="1">
      <alignment horizontal="center"/>
    </xf>
    <xf borderId="29" fillId="28" fontId="4" numFmtId="164" xfId="0" applyBorder="1" applyFont="1" applyNumberFormat="1"/>
    <xf borderId="30" fillId="28" fontId="4" numFmtId="0" xfId="0" applyAlignment="1" applyBorder="1" applyFont="1">
      <alignment horizontal="right"/>
    </xf>
    <xf borderId="31" fillId="28" fontId="5" numFmtId="0" xfId="0" applyAlignment="1" applyBorder="1" applyFont="1">
      <alignment horizontal="center"/>
    </xf>
    <xf borderId="32" fillId="28" fontId="5" numFmtId="0" xfId="0" applyAlignment="1" applyBorder="1" applyFont="1">
      <alignment horizontal="center"/>
    </xf>
    <xf borderId="33" fillId="28" fontId="4" numFmtId="0" xfId="0" applyAlignment="1" applyBorder="1" applyFont="1">
      <alignment horizontal="right"/>
    </xf>
    <xf borderId="34" fillId="28" fontId="5" numFmtId="0" xfId="0" applyAlignment="1" applyBorder="1" applyFont="1">
      <alignment horizontal="center"/>
    </xf>
    <xf borderId="35" fillId="28" fontId="4" numFmtId="164" xfId="0" applyBorder="1" applyFont="1" applyNumberFormat="1"/>
    <xf borderId="36" fillId="28" fontId="4" numFmtId="0" xfId="0" applyAlignment="1" applyBorder="1" applyFont="1">
      <alignment horizontal="right"/>
    </xf>
    <xf borderId="37" fillId="28" fontId="5" numFmtId="0" xfId="0" applyAlignment="1" applyBorder="1" applyFont="1">
      <alignment horizontal="center"/>
    </xf>
    <xf borderId="38" fillId="28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1.0"/>
    <col customWidth="1" min="2" max="4" width="17.29"/>
    <col customWidth="1" min="5" max="5" width="7.71"/>
    <col customWidth="1" min="6" max="6" width="13.57"/>
    <col customWidth="1" min="8" max="8" width="15.43"/>
    <col customWidth="1" min="9" max="9" width="15.0"/>
    <col customWidth="1" min="11" max="11" width="13.29"/>
    <col customWidth="1" min="12" max="12" width="14.43"/>
  </cols>
  <sheetData>
    <row r="2" ht="18.0" customHeight="1">
      <c r="B2" s="1" t="s">
        <v>0</v>
      </c>
      <c r="C2" s="2"/>
      <c r="D2" s="3"/>
      <c r="F2" s="4" t="s">
        <v>1</v>
      </c>
    </row>
    <row r="3">
      <c r="B3" s="5" t="s">
        <v>2</v>
      </c>
      <c r="C3" s="6"/>
      <c r="D3" s="7">
        <v>39.9</v>
      </c>
      <c r="F3" s="8" t="s">
        <v>3</v>
      </c>
      <c r="G3" s="9" t="s">
        <v>4</v>
      </c>
      <c r="H3" s="10" t="s">
        <v>5</v>
      </c>
      <c r="I3" s="11" t="s">
        <v>6</v>
      </c>
      <c r="J3" s="12" t="s">
        <v>7</v>
      </c>
      <c r="K3" s="13" t="s">
        <v>8</v>
      </c>
      <c r="L3" s="14" t="s">
        <v>9</v>
      </c>
    </row>
    <row r="4" ht="14.25" customHeight="1">
      <c r="B4" s="15" t="s">
        <v>10</v>
      </c>
      <c r="C4" s="6"/>
      <c r="D4" s="16">
        <f>D3*2</f>
        <v>79.8</v>
      </c>
      <c r="F4" s="17" t="s">
        <v>11</v>
      </c>
      <c r="G4" s="18">
        <f>D3*1.5</f>
        <v>59.85</v>
      </c>
      <c r="H4" s="19">
        <f>(D3*C11)+(G4*C10)+(G4*C12)+(G4*C13)+(G4*C14)+(G4*C15)+D3</f>
        <v>42.98427</v>
      </c>
      <c r="I4" s="20">
        <f>(C19)*G4</f>
        <v>0</v>
      </c>
      <c r="J4" s="21">
        <f t="shared" ref="J4:J14" si="1">I4+K4</f>
        <v>16.86573</v>
      </c>
      <c r="K4" s="22">
        <f t="shared" ref="K4:K14" si="2">G4-H4-I4</f>
        <v>16.86573</v>
      </c>
      <c r="L4" s="23">
        <f t="shared" ref="L4:L14" si="3">(K4/G4)</f>
        <v>0.2818</v>
      </c>
    </row>
    <row r="5">
      <c r="B5" s="24"/>
      <c r="D5" s="25"/>
      <c r="F5" s="17" t="s">
        <v>12</v>
      </c>
      <c r="G5" s="18">
        <f>D3*1.75</f>
        <v>69.825</v>
      </c>
      <c r="H5" s="19">
        <f>(D3*C11)+(G5*C10)+(+G5*C12)+(G5*C13)+(G5*C14)+(G5*C15)+D3</f>
        <v>43.473045</v>
      </c>
      <c r="I5" s="20">
        <f>(C19)*G5</f>
        <v>0</v>
      </c>
      <c r="J5" s="21">
        <f t="shared" si="1"/>
        <v>26.351955</v>
      </c>
      <c r="K5" s="22">
        <f t="shared" si="2"/>
        <v>26.351955</v>
      </c>
      <c r="L5" s="23">
        <f t="shared" si="3"/>
        <v>0.3774</v>
      </c>
    </row>
    <row r="6">
      <c r="B6" s="26" t="s">
        <v>13</v>
      </c>
      <c r="C6" s="6"/>
      <c r="D6" s="27">
        <v>99.9</v>
      </c>
      <c r="F6" s="17" t="s">
        <v>14</v>
      </c>
      <c r="G6" s="18">
        <f>D3*2</f>
        <v>79.8</v>
      </c>
      <c r="H6" s="19">
        <f>(D3*C11)+(G6*C10)+(+G6*C12)+(G6*C13)+(G6*C14)+(G6*C15)+D3</f>
        <v>43.96182</v>
      </c>
      <c r="I6" s="20">
        <f>(C19)*G6</f>
        <v>0</v>
      </c>
      <c r="J6" s="21">
        <f t="shared" si="1"/>
        <v>35.83818</v>
      </c>
      <c r="K6" s="22">
        <f t="shared" si="2"/>
        <v>35.83818</v>
      </c>
      <c r="L6" s="23">
        <f t="shared" si="3"/>
        <v>0.4491</v>
      </c>
    </row>
    <row r="7">
      <c r="B7" s="28" t="s">
        <v>15</v>
      </c>
      <c r="C7" s="6"/>
      <c r="D7" s="29">
        <f>D6/D3</f>
        <v>2.503759398</v>
      </c>
      <c r="F7" s="17" t="s">
        <v>16</v>
      </c>
      <c r="G7" s="18">
        <f>D3*2.25</f>
        <v>89.775</v>
      </c>
      <c r="H7" s="19">
        <f>(D3*C11)+(G7*C10)+(+G7*C12)+(G7*C13)+(G7*C14)+(G7*C15)+D3</f>
        <v>44.450595</v>
      </c>
      <c r="I7" s="20">
        <f>(C19)*G7</f>
        <v>0</v>
      </c>
      <c r="J7" s="21">
        <f t="shared" si="1"/>
        <v>45.324405</v>
      </c>
      <c r="K7" s="22">
        <f t="shared" si="2"/>
        <v>45.324405</v>
      </c>
      <c r="L7" s="23">
        <f t="shared" si="3"/>
        <v>0.5048666667</v>
      </c>
    </row>
    <row r="8" ht="15.75" customHeight="1">
      <c r="B8" s="24"/>
      <c r="D8" s="25"/>
      <c r="F8" s="17" t="s">
        <v>17</v>
      </c>
      <c r="G8" s="18">
        <f>D3*2.5</f>
        <v>99.75</v>
      </c>
      <c r="H8" s="19">
        <f>(D3*C11)+(G8*C10)+(+G8*C12)+(G8*C13)+(G8*C14)+(G8*C15)+D3</f>
        <v>44.93937</v>
      </c>
      <c r="I8" s="20">
        <f>(C19)*G8</f>
        <v>0</v>
      </c>
      <c r="J8" s="21">
        <f t="shared" si="1"/>
        <v>54.81063</v>
      </c>
      <c r="K8" s="22">
        <f t="shared" si="2"/>
        <v>54.81063</v>
      </c>
      <c r="L8" s="23">
        <f t="shared" si="3"/>
        <v>0.54948</v>
      </c>
    </row>
    <row r="9">
      <c r="B9" s="30" t="s">
        <v>18</v>
      </c>
      <c r="C9" s="31"/>
      <c r="D9" s="6"/>
      <c r="F9" s="17" t="s">
        <v>19</v>
      </c>
      <c r="G9" s="18">
        <f>D3*2.75</f>
        <v>109.725</v>
      </c>
      <c r="H9" s="19">
        <f>(D3*C11)+(G9*C10)+(+G9*C12)+(G9*C13)+(G9*C14)+(G9*C15)+D3</f>
        <v>45.428145</v>
      </c>
      <c r="I9" s="20">
        <f>(C19)*G9</f>
        <v>0</v>
      </c>
      <c r="J9" s="21">
        <f t="shared" si="1"/>
        <v>64.296855</v>
      </c>
      <c r="K9" s="22">
        <f t="shared" si="2"/>
        <v>64.296855</v>
      </c>
      <c r="L9" s="23">
        <f t="shared" si="3"/>
        <v>0.5859818182</v>
      </c>
    </row>
    <row r="10">
      <c r="B10" s="32" t="s">
        <v>20</v>
      </c>
      <c r="C10" s="33">
        <v>0.049</v>
      </c>
      <c r="D10" s="34">
        <f>D6*C10</f>
        <v>4.8951</v>
      </c>
      <c r="F10" s="17" t="s">
        <v>21</v>
      </c>
      <c r="G10" s="18">
        <f>D3*3</f>
        <v>119.7</v>
      </c>
      <c r="H10" s="19">
        <f>(D3*C11)+(G10*C10)+(13*C12)+(G10*C13)+(G10*C14)+(G10*C15)+D3</f>
        <v>45.91692</v>
      </c>
      <c r="I10" s="20">
        <f>(C19)*G10</f>
        <v>0</v>
      </c>
      <c r="J10" s="21">
        <f t="shared" si="1"/>
        <v>73.78308</v>
      </c>
      <c r="K10" s="22">
        <f t="shared" si="2"/>
        <v>73.78308</v>
      </c>
      <c r="L10" s="23">
        <f t="shared" si="3"/>
        <v>0.6164</v>
      </c>
    </row>
    <row r="11">
      <c r="B11" s="35" t="s">
        <v>22</v>
      </c>
      <c r="C11" s="36">
        <v>0.0038</v>
      </c>
      <c r="D11" s="34">
        <f>D3*C11</f>
        <v>0.15162</v>
      </c>
      <c r="F11" s="17" t="s">
        <v>23</v>
      </c>
      <c r="G11" s="18">
        <f>D3*3.25</f>
        <v>129.675</v>
      </c>
      <c r="H11" s="19">
        <f>(D3*C11)+(G11*C10)+(+G11*C12)+(G11*C13)+(G11*C14)+(G11*C15)+D3</f>
        <v>46.405695</v>
      </c>
      <c r="I11" s="20">
        <f>(C19)*G11</f>
        <v>0</v>
      </c>
      <c r="J11" s="21">
        <f t="shared" si="1"/>
        <v>83.269305</v>
      </c>
      <c r="K11" s="22">
        <f t="shared" si="2"/>
        <v>83.269305</v>
      </c>
      <c r="L11" s="23">
        <f t="shared" si="3"/>
        <v>0.6421384615</v>
      </c>
    </row>
    <row r="12">
      <c r="B12" s="37" t="s">
        <v>24</v>
      </c>
      <c r="C12" s="36">
        <v>0.0</v>
      </c>
      <c r="D12" s="34">
        <f>D6*C12</f>
        <v>0</v>
      </c>
      <c r="F12" s="17" t="s">
        <v>25</v>
      </c>
      <c r="G12" s="18">
        <f>D3*3.5</f>
        <v>139.65</v>
      </c>
      <c r="H12" s="19">
        <f>(D3*C11)+(G12*C10)+(+G12*C12)+(G12*C13)+(G12*C14)+(G12*C15)+D3</f>
        <v>46.89447</v>
      </c>
      <c r="I12" s="20">
        <f>(C19)*G12</f>
        <v>0</v>
      </c>
      <c r="J12" s="21">
        <f t="shared" si="1"/>
        <v>92.75553</v>
      </c>
      <c r="K12" s="22">
        <f t="shared" si="2"/>
        <v>92.75553</v>
      </c>
      <c r="L12" s="23">
        <f t="shared" si="3"/>
        <v>0.6642</v>
      </c>
    </row>
    <row r="13">
      <c r="B13" s="35" t="s">
        <v>26</v>
      </c>
      <c r="C13" s="38">
        <v>0.0</v>
      </c>
      <c r="D13" s="34">
        <f>D6*C13</f>
        <v>0</v>
      </c>
      <c r="F13" s="17" t="s">
        <v>27</v>
      </c>
      <c r="G13" s="18">
        <f>D3*3.75</f>
        <v>149.625</v>
      </c>
      <c r="H13" s="19">
        <f>(D3*C11)+(G13*C10)+(+G13*C12)+(G13*C13)+(G13*C14)+(G13*C15)+D3</f>
        <v>47.383245</v>
      </c>
      <c r="I13" s="20">
        <f>(C19)*G13</f>
        <v>0</v>
      </c>
      <c r="J13" s="21">
        <f t="shared" si="1"/>
        <v>102.241755</v>
      </c>
      <c r="K13" s="22">
        <f t="shared" si="2"/>
        <v>102.241755</v>
      </c>
      <c r="L13" s="23">
        <f t="shared" si="3"/>
        <v>0.68332</v>
      </c>
    </row>
    <row r="14">
      <c r="B14" s="35" t="s">
        <v>28</v>
      </c>
      <c r="C14" s="36">
        <v>0.0</v>
      </c>
      <c r="D14" s="34">
        <f>D6*C14</f>
        <v>0</v>
      </c>
      <c r="F14" s="17" t="s">
        <v>29</v>
      </c>
      <c r="G14" s="18">
        <f>D3*4</f>
        <v>159.6</v>
      </c>
      <c r="H14" s="19">
        <f>(D3*C11)+(G14*C10)+(+G14*C12)+(G14*C13)+(G14*C14)+(G14*C15)+D3</f>
        <v>47.87202</v>
      </c>
      <c r="I14" s="20">
        <f>(C19)*G14</f>
        <v>0</v>
      </c>
      <c r="J14" s="21">
        <f t="shared" si="1"/>
        <v>111.72798</v>
      </c>
      <c r="K14" s="22">
        <f t="shared" si="2"/>
        <v>111.72798</v>
      </c>
      <c r="L14" s="23">
        <f t="shared" si="3"/>
        <v>0.70005</v>
      </c>
    </row>
    <row r="15">
      <c r="B15" s="39" t="s">
        <v>30</v>
      </c>
      <c r="C15" s="40">
        <v>0.0</v>
      </c>
      <c r="D15" s="34">
        <f>D6*C15</f>
        <v>0</v>
      </c>
    </row>
    <row r="16">
      <c r="B16" s="41" t="s">
        <v>31</v>
      </c>
      <c r="C16" s="42"/>
      <c r="D16" s="43">
        <f>SUM(D10:D15)</f>
        <v>5.04672</v>
      </c>
      <c r="H16" s="44" t="s">
        <v>32</v>
      </c>
      <c r="I16" s="31"/>
      <c r="J16" s="6"/>
    </row>
    <row r="17">
      <c r="B17" s="24"/>
      <c r="D17" s="25"/>
      <c r="H17" s="45" t="s">
        <v>33</v>
      </c>
      <c r="I17" s="46" t="s">
        <v>34</v>
      </c>
      <c r="J17" s="47" t="s">
        <v>35</v>
      </c>
    </row>
    <row r="18">
      <c r="B18" s="48" t="s">
        <v>36</v>
      </c>
      <c r="C18" s="31"/>
      <c r="D18" s="6"/>
      <c r="H18" s="45" t="s">
        <v>37</v>
      </c>
      <c r="I18" s="46" t="s">
        <v>38</v>
      </c>
      <c r="J18" s="47" t="s">
        <v>35</v>
      </c>
    </row>
    <row r="19">
      <c r="B19" s="49" t="s">
        <v>36</v>
      </c>
      <c r="C19" s="50">
        <v>0.0</v>
      </c>
      <c r="D19" s="51">
        <f>D6*C19</f>
        <v>0</v>
      </c>
      <c r="H19" s="45" t="s">
        <v>39</v>
      </c>
      <c r="I19" s="46" t="s">
        <v>40</v>
      </c>
      <c r="J19" s="47" t="s">
        <v>35</v>
      </c>
    </row>
    <row r="20">
      <c r="B20" s="24"/>
      <c r="D20" s="25"/>
    </row>
    <row r="21" ht="15.75" customHeight="1">
      <c r="B21" s="48" t="s">
        <v>41</v>
      </c>
      <c r="C21" s="31"/>
      <c r="D21" s="6"/>
    </row>
    <row r="22" ht="15.75" customHeight="1">
      <c r="B22" s="52" t="s">
        <v>42</v>
      </c>
      <c r="C22" s="31"/>
      <c r="D22" s="53">
        <f>(D16+D3) + D19</f>
        <v>44.94672</v>
      </c>
    </row>
    <row r="23" ht="15.75" customHeight="1">
      <c r="B23" s="24"/>
      <c r="D23" s="25"/>
    </row>
    <row r="24" ht="15.75" customHeight="1">
      <c r="B24" s="54" t="s">
        <v>43</v>
      </c>
      <c r="C24" s="31"/>
      <c r="D24" s="6"/>
    </row>
    <row r="25" ht="15.75" customHeight="1">
      <c r="B25" s="55" t="s">
        <v>44</v>
      </c>
      <c r="C25" s="56"/>
      <c r="D25" s="57">
        <f>D6-D22</f>
        <v>54.95328</v>
      </c>
    </row>
    <row r="26" ht="15.75" customHeight="1">
      <c r="B26" s="58" t="s">
        <v>45</v>
      </c>
      <c r="C26" s="59"/>
      <c r="D26" s="60">
        <f>(D25/D6)</f>
        <v>0.5500828829</v>
      </c>
      <c r="F26" s="61" t="s">
        <v>46</v>
      </c>
    </row>
    <row r="27" ht="15.75" customHeight="1">
      <c r="B27" s="62" t="s">
        <v>47</v>
      </c>
      <c r="C27" s="63"/>
      <c r="D27" s="64">
        <f>D25+D19</f>
        <v>54.95328</v>
      </c>
    </row>
    <row r="28" ht="15.75" customHeight="1">
      <c r="B28" s="24"/>
      <c r="D28" s="25"/>
    </row>
    <row r="29" ht="15.75" customHeight="1">
      <c r="B29" s="65" t="s">
        <v>48</v>
      </c>
      <c r="C29" s="66"/>
      <c r="D29" s="67" t="s">
        <v>8</v>
      </c>
    </row>
    <row r="30" ht="15.75" customHeight="1">
      <c r="B30" s="68" t="s">
        <v>49</v>
      </c>
      <c r="C30" s="69">
        <v>10.0</v>
      </c>
      <c r="D30" s="70">
        <f>D25*10</f>
        <v>549.5328</v>
      </c>
    </row>
    <row r="31" ht="15.75" customHeight="1">
      <c r="B31" s="71" t="s">
        <v>49</v>
      </c>
      <c r="C31" s="72">
        <v>25.0</v>
      </c>
      <c r="D31" s="73">
        <f>D25*25</f>
        <v>1373.832</v>
      </c>
    </row>
    <row r="32" ht="15.75" customHeight="1">
      <c r="B32" s="71" t="s">
        <v>49</v>
      </c>
      <c r="C32" s="74">
        <v>50.0</v>
      </c>
      <c r="D32" s="75">
        <f>D25*50</f>
        <v>2747.664</v>
      </c>
    </row>
    <row r="33" ht="15.75" customHeight="1">
      <c r="B33" s="76" t="s">
        <v>49</v>
      </c>
      <c r="C33" s="77">
        <v>100.0</v>
      </c>
      <c r="D33" s="73">
        <f>D25*100</f>
        <v>5495.328</v>
      </c>
    </row>
    <row r="34" ht="15.75" customHeight="1">
      <c r="B34" s="76" t="s">
        <v>49</v>
      </c>
      <c r="C34" s="78">
        <v>250.0</v>
      </c>
      <c r="D34" s="75">
        <f>D25*250</f>
        <v>13738.32</v>
      </c>
    </row>
    <row r="35" ht="15.75" customHeight="1">
      <c r="B35" s="79" t="s">
        <v>49</v>
      </c>
      <c r="C35" s="80">
        <v>500.0</v>
      </c>
      <c r="D35" s="81">
        <f>D25*500</f>
        <v>27476.64</v>
      </c>
    </row>
    <row r="36" ht="15.75" customHeight="1">
      <c r="B36" s="82" t="s">
        <v>49</v>
      </c>
      <c r="C36" s="83">
        <v>1000.0</v>
      </c>
      <c r="D36" s="84">
        <f>D25*1000</f>
        <v>54953.28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:D1"/>
    <mergeCell ref="F1:L1"/>
    <mergeCell ref="B2:D2"/>
    <mergeCell ref="F2:L2"/>
    <mergeCell ref="B3:C3"/>
    <mergeCell ref="B4:C4"/>
    <mergeCell ref="B5:D5"/>
    <mergeCell ref="B6:C6"/>
    <mergeCell ref="B7:C7"/>
    <mergeCell ref="B8:D8"/>
    <mergeCell ref="B9:D9"/>
    <mergeCell ref="B16:C16"/>
    <mergeCell ref="H16:J16"/>
    <mergeCell ref="B17:D17"/>
    <mergeCell ref="B28:D28"/>
    <mergeCell ref="B29:C29"/>
    <mergeCell ref="B18:D18"/>
    <mergeCell ref="B20:D20"/>
    <mergeCell ref="B21:D21"/>
    <mergeCell ref="B22:C22"/>
    <mergeCell ref="B23:D23"/>
    <mergeCell ref="B24:D24"/>
    <mergeCell ref="F26:L27"/>
  </mergeCells>
  <drawing r:id="rId1"/>
</worksheet>
</file>